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C8098708-94E0-4DC8-A181-B34DAF230E34}" xr6:coauthVersionLast="47" xr6:coauthVersionMax="47" xr10:uidLastSave="{00000000-0000-0000-0000-000000000000}"/>
  <bookViews>
    <workbookView xWindow="-108" yWindow="-108" windowWidth="30936" windowHeight="16776" xr2:uid="{B0C282BB-CFA6-410E-93F2-95E956AFBDC3}"/>
  </bookViews>
  <sheets>
    <sheet name="Om filen" sheetId="1" r:id="rId1"/>
    <sheet name="Helligdage" sheetId="2" r:id="rId2"/>
    <sheet name="Vagtplan" sheetId="3" r:id="rId3"/>
    <sheet name="Timer pr. ug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C4" i="3"/>
  <c r="B4" i="3"/>
  <c r="A4" i="3"/>
  <c r="A5" i="3" s="1"/>
  <c r="B20" i="2"/>
  <c r="B19" i="2"/>
  <c r="B18" i="2"/>
  <c r="B8" i="2"/>
  <c r="B7" i="2" s="1"/>
  <c r="B5" i="2"/>
  <c r="B3" i="2"/>
  <c r="B4" i="2" s="1"/>
  <c r="B10" i="2" s="1"/>
  <c r="A6" i="3" l="1"/>
  <c r="B5" i="3"/>
  <c r="C5" i="3"/>
  <c r="B12" i="2"/>
  <c r="B6" i="2"/>
  <c r="B11" i="2"/>
  <c r="B21" i="2"/>
  <c r="B13" i="2"/>
  <c r="B14" i="2"/>
  <c r="C3" i="2"/>
  <c r="B9" i="2"/>
  <c r="B23" i="2"/>
  <c r="B15" i="2"/>
  <c r="C18" i="2" l="1"/>
  <c r="C4" i="2"/>
  <c r="C10" i="2" s="1"/>
  <c r="D3" i="2"/>
  <c r="C14" i="2"/>
  <c r="C15" i="2"/>
  <c r="C5" i="2"/>
  <c r="C8" i="2"/>
  <c r="C21" i="2"/>
  <c r="C20" i="2"/>
  <c r="C19" i="2"/>
  <c r="A7" i="3"/>
  <c r="B6" i="3"/>
  <c r="C6" i="3"/>
  <c r="C7" i="2" l="1"/>
  <c r="C23" i="2"/>
  <c r="C9" i="2"/>
  <c r="C13" i="2"/>
  <c r="C12" i="2"/>
  <c r="C11" i="2"/>
  <c r="C6" i="2"/>
  <c r="D18" i="2"/>
  <c r="D4" i="2"/>
  <c r="D10" i="2" s="1"/>
  <c r="D15" i="2"/>
  <c r="D21" i="2"/>
  <c r="D19" i="2"/>
  <c r="D14" i="2"/>
  <c r="D8" i="2"/>
  <c r="D20" i="2"/>
  <c r="D5" i="2"/>
  <c r="A8" i="3"/>
  <c r="B7" i="3"/>
  <c r="C7" i="3"/>
  <c r="A9" i="3" l="1"/>
  <c r="B8" i="3"/>
  <c r="C8" i="3"/>
  <c r="D7" i="2"/>
  <c r="D11" i="2"/>
  <c r="D23" i="2"/>
  <c r="D12" i="2"/>
  <c r="D9" i="2"/>
  <c r="D13" i="2"/>
  <c r="D6" i="2"/>
  <c r="A10" i="3" l="1"/>
  <c r="B9" i="3"/>
  <c r="C9" i="3"/>
  <c r="F4" i="2" a="1"/>
  <c r="F4" i="2" l="1"/>
  <c r="D8" i="3"/>
  <c r="D9" i="3"/>
  <c r="D10" i="3"/>
  <c r="D5" i="3"/>
  <c r="D6" i="3"/>
  <c r="D4" i="3"/>
  <c r="D7" i="3"/>
  <c r="A11" i="3"/>
  <c r="D11" i="3" s="1"/>
  <c r="C10" i="3"/>
  <c r="B10" i="3"/>
  <c r="A12" i="3" l="1"/>
  <c r="B11" i="3"/>
  <c r="C11" i="3"/>
  <c r="A13" i="3" l="1"/>
  <c r="C12" i="3"/>
  <c r="B12" i="3"/>
  <c r="D12" i="3"/>
  <c r="A14" i="3" l="1"/>
  <c r="C13" i="3"/>
  <c r="B13" i="3"/>
  <c r="D13" i="3"/>
  <c r="A15" i="3" l="1"/>
  <c r="C14" i="3"/>
  <c r="B14" i="3"/>
  <c r="D14" i="3"/>
  <c r="A16" i="3" l="1"/>
  <c r="C15" i="3"/>
  <c r="B15" i="3"/>
  <c r="D15" i="3"/>
  <c r="A17" i="3" l="1"/>
  <c r="B16" i="3"/>
  <c r="C16" i="3"/>
  <c r="D16" i="3"/>
  <c r="A18" i="3" l="1"/>
  <c r="B17" i="3"/>
  <c r="C17" i="3"/>
  <c r="D17" i="3"/>
  <c r="A19" i="3" l="1"/>
  <c r="B18" i="3"/>
  <c r="C18" i="3"/>
  <c r="D18" i="3"/>
  <c r="A20" i="3" l="1"/>
  <c r="B19" i="3"/>
  <c r="C19" i="3"/>
  <c r="D19" i="3"/>
  <c r="A21" i="3" l="1"/>
  <c r="B20" i="3"/>
  <c r="C20" i="3"/>
  <c r="D20" i="3"/>
  <c r="A22" i="3" l="1"/>
  <c r="B21" i="3"/>
  <c r="C21" i="3"/>
  <c r="D21" i="3"/>
  <c r="A23" i="3" l="1"/>
  <c r="B22" i="3"/>
  <c r="C22" i="3"/>
  <c r="D22" i="3"/>
  <c r="A24" i="3" l="1"/>
  <c r="B23" i="3"/>
  <c r="C23" i="3"/>
  <c r="D23" i="3"/>
  <c r="A25" i="3" l="1"/>
  <c r="C24" i="3"/>
  <c r="B24" i="3"/>
  <c r="D24" i="3"/>
  <c r="A26" i="3" l="1"/>
  <c r="C25" i="3"/>
  <c r="B25" i="3"/>
  <c r="D25" i="3"/>
  <c r="A27" i="3" l="1"/>
  <c r="C26" i="3"/>
  <c r="B26" i="3"/>
  <c r="D26" i="3"/>
  <c r="A28" i="3" l="1"/>
  <c r="C27" i="3"/>
  <c r="B27" i="3"/>
  <c r="D27" i="3"/>
  <c r="A29" i="3" l="1"/>
  <c r="C28" i="3"/>
  <c r="B28" i="3"/>
  <c r="D28" i="3"/>
  <c r="A30" i="3" l="1"/>
  <c r="C29" i="3"/>
  <c r="B29" i="3"/>
  <c r="D29" i="3"/>
  <c r="A31" i="3" l="1"/>
  <c r="C30" i="3"/>
  <c r="B30" i="3"/>
  <c r="D30" i="3"/>
  <c r="C31" i="3" l="1"/>
  <c r="B31" i="3"/>
  <c r="D31" i="3"/>
  <c r="C4" i="4" l="1"/>
  <c r="C5" i="4"/>
  <c r="B2" i="4"/>
  <c r="B4" i="4"/>
  <c r="D3" i="4"/>
  <c r="C3" i="4"/>
  <c r="C2" i="4"/>
  <c r="C6" i="4" s="1"/>
  <c r="D2" i="4"/>
  <c r="D4" i="4"/>
  <c r="B5" i="4"/>
  <c r="D5" i="4"/>
  <c r="B3" i="4"/>
  <c r="D6" i="4" l="1"/>
  <c r="E4" i="4"/>
  <c r="E3" i="4"/>
  <c r="B6" i="4"/>
  <c r="E2" i="4"/>
  <c r="E5" i="4"/>
  <c r="E6" i="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<sst xmlns="http://schemas.openxmlformats.org/spreadsheetml/2006/main" count="64" uniqueCount="44">
  <si>
    <t>Vagtplan med ugenumre og danske helligdage</t>
  </si>
  <si>
    <t>Hører til guiden 'Vagtplan i Excel med ugenumre og helligdage' på Excelformel.dk.</t>
  </si>
  <si>
    <t>Skriv en mandag i Vagtplan!B1. Datoer, ugedage, ISO-ugenumre og fridage følger med.</t>
  </si>
  <si>
    <t>Medarbejder, start og slut skriver du selv. Timer regnes også for vagter over midnat.</t>
  </si>
  <si>
    <t>Arket 'Timer pr. uge' summerer timerne pr. medarbejder og uge.</t>
  </si>
  <si>
    <t>Arket 'Helligdage' beregner de danske helligdage for tre år ud fra årstallet i B1.</t>
  </si>
  <si>
    <t>Oprettet og genberegnet i Microsoft Excel 16.0 (build 20430), dansk sprog, 2026-10-05.</t>
  </si>
  <si>
    <t>Filen indeholder ingen makroer.</t>
  </si>
  <si>
    <t>Eksempeldata er opdigtede til illustration.</t>
  </si>
  <si>
    <t>Excelformel.dk</t>
  </si>
  <si>
    <t>Første år</t>
  </si>
  <si>
    <t>Helligdag</t>
  </si>
  <si>
    <t>Medtag store bededag (ja/nej)</t>
  </si>
  <si>
    <t>Nytårsdag</t>
  </si>
  <si>
    <t>Skærtorsdag</t>
  </si>
  <si>
    <t>Langfredag</t>
  </si>
  <si>
    <t>Påskedag</t>
  </si>
  <si>
    <t>2. påskedag</t>
  </si>
  <si>
    <t>Store bededag</t>
  </si>
  <si>
    <t>Kristi himmelfartsdag</t>
  </si>
  <si>
    <t>Pinsedag</t>
  </si>
  <si>
    <t>2. pinsedag</t>
  </si>
  <si>
    <t>Juledag</t>
  </si>
  <si>
    <t>2. juledag</t>
  </si>
  <si>
    <t>Ofte fridage, men ikke helligdage</t>
  </si>
  <si>
    <t>1. maj</t>
  </si>
  <si>
    <t>Grundlovsdag</t>
  </si>
  <si>
    <t>Juleaftensdag</t>
  </si>
  <si>
    <t>Nytårsaftensdag</t>
  </si>
  <si>
    <t>Kontrol: påskedag + 26 dage</t>
  </si>
  <si>
    <t>Alle helligdage (brug i formler)</t>
  </si>
  <si>
    <t>Første mandag</t>
  </si>
  <si>
    <t>Dato</t>
  </si>
  <si>
    <t>Ugedag</t>
  </si>
  <si>
    <t>Uge</t>
  </si>
  <si>
    <t>Fridag</t>
  </si>
  <si>
    <t>Medarbejder</t>
  </si>
  <si>
    <t>Start</t>
  </si>
  <si>
    <t>Slut</t>
  </si>
  <si>
    <t>Timer</t>
  </si>
  <si>
    <t>Anna</t>
  </si>
  <si>
    <t>Bo</t>
  </si>
  <si>
    <t>Carl</t>
  </si>
  <si>
    <t>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</si>
</sst>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d/mm/yyyy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4" fontId="0" fillId="0" borderId="0" xfId="0" applyNumberFormat="1"/>
    <xf numFmtId="20" fontId="0" fillId="0" borderId="0" xfId="0" applyNumberFormat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619D3-6496-4964-92E0-1CEAFBD001D3}">
  <dimension ref="A1:A12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24A3F-1CC0-400A-917E-22166EF54BA8}">
  <dimension ref="A1:F40"/>
  <sheetViews>
    <sheetView workbookViewId="0"/>
  </sheetViews>
  <sheetFormatPr defaultRowHeight="14.4" x14ac:dyDescent="0.3"/>
  <cols>
    <col min="1" max="1" width="27.21875" bestFit="1" customWidth="1"/>
    <col min="2" max="4" width="13.33203125" bestFit="1" customWidth="1"/>
    <col min="6" max="6" width="26.21875" bestFit="1" customWidth="1"/>
  </cols>
  <sheetData>
    <row r="1" spans="1:6" x14ac:dyDescent="0.3">
      <c r="A1" t="s">
        <v>10</v>
      </c>
      <c r="B1">
        <v>2026</v>
      </c>
    </row>
    <row r="3" spans="1:6" x14ac:dyDescent="0.3">
      <c r="A3" s="1" t="s">
        <v>11</v>
      </c>
      <c r="B3" s="1">
        <f>B1</f>
        <v>2026</v>
      </c>
      <c r="C3" s="1">
        <f>B3+1</f>
        <v>2027</v>
      </c>
      <c r="D3" s="1">
        <f>C3+1</f>
        <v>2028</v>
      </c>
      <c r="F3" s="1" t="s">
        <v>30</v>
      </c>
    </row>
    <row r="4" spans="1:6" x14ac:dyDescent="0.3">
      <c r="A4" t="s">
        <v>12</v>
      </c>
      <c r="B4" t="str">
        <f t="shared" ref="B4:D4" si="0">IF(B3&lt;2024,"ja","nej")</f>
        <v>nej</v>
      </c>
      <c r="C4" t="str">
        <f t="shared" si="0"/>
        <v>nej</v>
      </c>
      <c r="D4" t="str">
        <f t="shared" si="0"/>
        <v>nej</v>
      </c>
      <c r="F4" s="4" cm="1">
        <f t="array" ref="F4:F33">_xlfn.LET(_xlpm.d,_xlfn.TOCOL(B5:D15),_xlfn._xlws.SORT(_xlfn._xlws.FILTER(_xlpm.d,ISNUMBER(_xlpm.d))))</f>
        <v>46023</v>
      </c>
    </row>
    <row r="5" spans="1:6" x14ac:dyDescent="0.3">
      <c r="A5" t="s">
        <v>13</v>
      </c>
      <c r="B5" s="3">
        <f t="shared" ref="B5:D5" si="1">DATE(B$3,1,1)</f>
        <v>46023</v>
      </c>
      <c r="C5" s="3">
        <f t="shared" si="1"/>
        <v>46388</v>
      </c>
      <c r="D5" s="3">
        <f t="shared" si="1"/>
        <v>46753</v>
      </c>
      <c r="F5" s="4">
        <v>46114</v>
      </c>
    </row>
    <row r="6" spans="1:6" x14ac:dyDescent="0.3">
      <c r="A6" t="s">
        <v>14</v>
      </c>
      <c r="B6" s="3">
        <f t="shared" ref="B6:D6" si="2">B8-3</f>
        <v>46114</v>
      </c>
      <c r="C6" s="3">
        <f t="shared" si="2"/>
        <v>46471</v>
      </c>
      <c r="D6" s="3">
        <f t="shared" si="2"/>
        <v>46856</v>
      </c>
      <c r="F6" s="4">
        <v>46115</v>
      </c>
    </row>
    <row r="7" spans="1:6" x14ac:dyDescent="0.3">
      <c r="A7" t="s">
        <v>15</v>
      </c>
      <c r="B7" s="3">
        <f t="shared" ref="B7:D7" si="3">B8-2</f>
        <v>46115</v>
      </c>
      <c r="C7" s="3">
        <f t="shared" si="3"/>
        <v>46472</v>
      </c>
      <c r="D7" s="3">
        <f t="shared" si="3"/>
        <v>46857</v>
      </c>
      <c r="F7" s="4">
        <v>46117</v>
      </c>
    </row>
    <row r="8" spans="1:6" x14ac:dyDescent="0.3">
      <c r="A8" t="s">
        <v>16</v>
      </c>
      <c r="B8" s="3">
        <f t="shared" ref="B8:D8" si="4">_xlfn.LET(_xlpm.år,B$3,
_xlpm.a,MOD(_xlpm.år,19),
_xlpm.b,INT(_xlpm.år/100),
_xlpm.s,MOD(_xlpm.år,100),
_xlpm.d,INT(_xlpm.b/4),
_xlpm.e,MOD(_xlpm.b,4),
_xlpm.f,INT((_xlpm.b+8)/25),
_xlpm.g,INT((_xlpm.b-_xlpm.f+1)/3),
_xlpm.h,MOD(19*_xlpm.a+_xlpm.b-_xlpm.d-_xlpm.g+15,30),
_xlpm.i,INT(_xlpm.s/4),
_xlpm.u,MOD(_xlpm.s,4),
_xlpm.l,MOD(32+2*_xlpm.e+2*_xlpm.i-_xlpm.h-_xlpm.u,7),
_xlpm.m,INT((_xlpm.a+11*_xlpm.h+22*_xlpm.l)/451),
DATE(_xlpm.år,3,22+_xlpm.h+_xlpm.l-7*_xlpm.m))</f>
        <v>46117</v>
      </c>
      <c r="C8" s="3">
        <f t="shared" si="4"/>
        <v>46474</v>
      </c>
      <c r="D8" s="3">
        <f t="shared" si="4"/>
        <v>46859</v>
      </c>
      <c r="F8" s="4">
        <v>46118</v>
      </c>
    </row>
    <row r="9" spans="1:6" x14ac:dyDescent="0.3">
      <c r="A9" t="s">
        <v>17</v>
      </c>
      <c r="B9" s="3">
        <f t="shared" ref="B9:D9" si="5">B8+1</f>
        <v>46118</v>
      </c>
      <c r="C9" s="3">
        <f t="shared" si="5"/>
        <v>46475</v>
      </c>
      <c r="D9" s="3">
        <f t="shared" si="5"/>
        <v>46860</v>
      </c>
      <c r="F9" s="4">
        <v>46156</v>
      </c>
    </row>
    <row r="10" spans="1:6" x14ac:dyDescent="0.3">
      <c r="A10" t="s">
        <v>18</v>
      </c>
      <c r="B10" s="3" t="str">
        <f t="shared" ref="B10:D10" si="6">IF(B$4="ja",B8+26,"")</f>
        <v/>
      </c>
      <c r="C10" s="3" t="str">
        <f t="shared" si="6"/>
        <v/>
      </c>
      <c r="D10" s="3" t="str">
        <f t="shared" si="6"/>
        <v/>
      </c>
      <c r="F10" s="4">
        <v>46166</v>
      </c>
    </row>
    <row r="11" spans="1:6" x14ac:dyDescent="0.3">
      <c r="A11" t="s">
        <v>19</v>
      </c>
      <c r="B11" s="3">
        <f t="shared" ref="B11:D11" si="7">B8+39</f>
        <v>46156</v>
      </c>
      <c r="C11" s="3">
        <f t="shared" si="7"/>
        <v>46513</v>
      </c>
      <c r="D11" s="3">
        <f t="shared" si="7"/>
        <v>46898</v>
      </c>
      <c r="F11" s="4">
        <v>46167</v>
      </c>
    </row>
    <row r="12" spans="1:6" x14ac:dyDescent="0.3">
      <c r="A12" t="s">
        <v>20</v>
      </c>
      <c r="B12" s="3">
        <f t="shared" ref="B12:D12" si="8">B8+49</f>
        <v>46166</v>
      </c>
      <c r="C12" s="3">
        <f t="shared" si="8"/>
        <v>46523</v>
      </c>
      <c r="D12" s="3">
        <f t="shared" si="8"/>
        <v>46908</v>
      </c>
      <c r="F12" s="4">
        <v>46381</v>
      </c>
    </row>
    <row r="13" spans="1:6" x14ac:dyDescent="0.3">
      <c r="A13" t="s">
        <v>21</v>
      </c>
      <c r="B13" s="3">
        <f t="shared" ref="B13:D13" si="9">B8+50</f>
        <v>46167</v>
      </c>
      <c r="C13" s="3">
        <f t="shared" si="9"/>
        <v>46524</v>
      </c>
      <c r="D13" s="3">
        <f t="shared" si="9"/>
        <v>46909</v>
      </c>
      <c r="F13" s="4">
        <v>46382</v>
      </c>
    </row>
    <row r="14" spans="1:6" x14ac:dyDescent="0.3">
      <c r="A14" t="s">
        <v>22</v>
      </c>
      <c r="B14" s="3">
        <f t="shared" ref="B14:D14" si="10">DATE(B$3,12,25)</f>
        <v>46381</v>
      </c>
      <c r="C14" s="3">
        <f t="shared" si="10"/>
        <v>46746</v>
      </c>
      <c r="D14" s="3">
        <f t="shared" si="10"/>
        <v>47112</v>
      </c>
      <c r="F14" s="4">
        <v>46388</v>
      </c>
    </row>
    <row r="15" spans="1:6" x14ac:dyDescent="0.3">
      <c r="A15" t="s">
        <v>23</v>
      </c>
      <c r="B15" s="3">
        <f t="shared" ref="B15:D15" si="11">DATE(B$3,12,26)</f>
        <v>46382</v>
      </c>
      <c r="C15" s="3">
        <f t="shared" si="11"/>
        <v>46747</v>
      </c>
      <c r="D15" s="3">
        <f t="shared" si="11"/>
        <v>47113</v>
      </c>
      <c r="F15" s="4">
        <v>46471</v>
      </c>
    </row>
    <row r="16" spans="1:6" x14ac:dyDescent="0.3">
      <c r="B16" s="3"/>
      <c r="C16" s="3"/>
      <c r="D16" s="3"/>
      <c r="F16" s="4">
        <v>46472</v>
      </c>
    </row>
    <row r="17" spans="1:6" x14ac:dyDescent="0.3">
      <c r="A17" t="s">
        <v>24</v>
      </c>
      <c r="B17" s="3"/>
      <c r="C17" s="3"/>
      <c r="D17" s="3"/>
      <c r="F17" s="4">
        <v>46474</v>
      </c>
    </row>
    <row r="18" spans="1:6" x14ac:dyDescent="0.3">
      <c r="A18" t="s">
        <v>25</v>
      </c>
      <c r="B18" s="3">
        <f t="shared" ref="B18:D18" si="12">DATE(B$3,5,1)</f>
        <v>46143</v>
      </c>
      <c r="C18" s="3">
        <f t="shared" si="12"/>
        <v>46508</v>
      </c>
      <c r="D18" s="3">
        <f t="shared" si="12"/>
        <v>46874</v>
      </c>
      <c r="F18" s="4">
        <v>46475</v>
      </c>
    </row>
    <row r="19" spans="1:6" x14ac:dyDescent="0.3">
      <c r="A19" t="s">
        <v>26</v>
      </c>
      <c r="B19" s="3">
        <f t="shared" ref="B19:D19" si="13">DATE(B$3,6,5)</f>
        <v>46178</v>
      </c>
      <c r="C19" s="3">
        <f t="shared" si="13"/>
        <v>46543</v>
      </c>
      <c r="D19" s="3">
        <f t="shared" si="13"/>
        <v>46909</v>
      </c>
      <c r="F19" s="4">
        <v>46513</v>
      </c>
    </row>
    <row r="20" spans="1:6" x14ac:dyDescent="0.3">
      <c r="A20" t="s">
        <v>27</v>
      </c>
      <c r="B20" s="3">
        <f t="shared" ref="B20:D20" si="14">DATE(B$3,12,24)</f>
        <v>46380</v>
      </c>
      <c r="C20" s="3">
        <f t="shared" si="14"/>
        <v>46745</v>
      </c>
      <c r="D20" s="3">
        <f t="shared" si="14"/>
        <v>47111</v>
      </c>
      <c r="F20" s="4">
        <v>46523</v>
      </c>
    </row>
    <row r="21" spans="1:6" x14ac:dyDescent="0.3">
      <c r="A21" t="s">
        <v>28</v>
      </c>
      <c r="B21" s="3">
        <f t="shared" ref="B21:D21" si="15">DATE(B$3,12,31)</f>
        <v>46387</v>
      </c>
      <c r="C21" s="3">
        <f t="shared" si="15"/>
        <v>46752</v>
      </c>
      <c r="D21" s="3">
        <f t="shared" si="15"/>
        <v>47118</v>
      </c>
      <c r="F21" s="4">
        <v>46524</v>
      </c>
    </row>
    <row r="22" spans="1:6" x14ac:dyDescent="0.3">
      <c r="B22" s="3"/>
      <c r="C22" s="3"/>
      <c r="D22" s="3"/>
      <c r="F22" s="4">
        <v>46746</v>
      </c>
    </row>
    <row r="23" spans="1:6" x14ac:dyDescent="0.3">
      <c r="A23" t="s">
        <v>29</v>
      </c>
      <c r="B23" s="3">
        <f t="shared" ref="B23:D23" si="16">B8+26</f>
        <v>46143</v>
      </c>
      <c r="C23" s="3">
        <f t="shared" si="16"/>
        <v>46500</v>
      </c>
      <c r="D23" s="3">
        <f t="shared" si="16"/>
        <v>46885</v>
      </c>
      <c r="F23" s="4">
        <v>46747</v>
      </c>
    </row>
    <row r="24" spans="1:6" x14ac:dyDescent="0.3">
      <c r="F24" s="4">
        <v>46753</v>
      </c>
    </row>
    <row r="25" spans="1:6" x14ac:dyDescent="0.3">
      <c r="F25" s="4">
        <v>46856</v>
      </c>
    </row>
    <row r="26" spans="1:6" x14ac:dyDescent="0.3">
      <c r="F26" s="4">
        <v>46857</v>
      </c>
    </row>
    <row r="27" spans="1:6" x14ac:dyDescent="0.3">
      <c r="F27" s="4">
        <v>46859</v>
      </c>
    </row>
    <row r="28" spans="1:6" x14ac:dyDescent="0.3">
      <c r="F28" s="4">
        <v>46860</v>
      </c>
    </row>
    <row r="29" spans="1:6" x14ac:dyDescent="0.3">
      <c r="F29" s="4">
        <v>46898</v>
      </c>
    </row>
    <row r="30" spans="1:6" x14ac:dyDescent="0.3">
      <c r="F30" s="4">
        <v>46908</v>
      </c>
    </row>
    <row r="31" spans="1:6" x14ac:dyDescent="0.3">
      <c r="F31" s="4">
        <v>46909</v>
      </c>
    </row>
    <row r="32" spans="1:6" x14ac:dyDescent="0.3">
      <c r="F32" s="4">
        <v>47112</v>
      </c>
    </row>
    <row r="33" spans="6:6" x14ac:dyDescent="0.3">
      <c r="F33" s="4">
        <v>47113</v>
      </c>
    </row>
    <row r="34" spans="6:6" x14ac:dyDescent="0.3">
      <c r="F34" s="4"/>
    </row>
    <row r="35" spans="6:6" x14ac:dyDescent="0.3">
      <c r="F35" s="4"/>
    </row>
    <row r="36" spans="6:6" x14ac:dyDescent="0.3">
      <c r="F36" s="4"/>
    </row>
    <row r="37" spans="6:6" x14ac:dyDescent="0.3">
      <c r="F37" s="4"/>
    </row>
    <row r="38" spans="6:6" x14ac:dyDescent="0.3">
      <c r="F38" s="4"/>
    </row>
    <row r="39" spans="6:6" x14ac:dyDescent="0.3">
      <c r="F39" s="4"/>
    </row>
    <row r="40" spans="6:6" x14ac:dyDescent="0.3">
      <c r="F4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9525A-8082-49C0-9A73-1859AED52A5B}">
  <dimension ref="A1:H31"/>
  <sheetViews>
    <sheetView workbookViewId="0"/>
  </sheetViews>
  <sheetFormatPr defaultRowHeight="14.4" x14ac:dyDescent="0.3"/>
  <cols>
    <col min="1" max="1" width="12.77734375" customWidth="1"/>
    <col min="2" max="2" width="10.77734375" customWidth="1"/>
    <col min="3" max="3" width="6.77734375" customWidth="1"/>
    <col min="4" max="4" width="11.77734375" customWidth="1"/>
    <col min="5" max="5" width="13.77734375" customWidth="1"/>
    <col min="6" max="8" width="7.77734375" customWidth="1"/>
  </cols>
  <sheetData>
    <row r="1" spans="1:8" x14ac:dyDescent="0.3">
      <c r="A1" s="1" t="s">
        <v>31</v>
      </c>
      <c r="B1" s="4">
        <v>46377</v>
      </c>
    </row>
    <row r="3" spans="1:8" x14ac:dyDescent="0.3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</row>
    <row r="4" spans="1:8" x14ac:dyDescent="0.3">
      <c r="A4" s="4">
        <f>B1</f>
        <v>46377</v>
      </c>
      <c r="B4" t="str">
        <f t="shared" ref="B4:B31" si="0">TEXT(A4,"dddd")</f>
        <v>mandag</v>
      </c>
      <c r="C4">
        <f t="shared" ref="C4:C31" si="1">_xlfn.ISOWEEKNUM(A4)</f>
        <v>52</v>
      </c>
      <c r="D4" t="str">
        <f>IF(COUNTIF(_xlfn.ANCHORARRAY(Helligdage!$F$4),A4)&gt;0,"Helligdag",IF(WEEKDAY(A4,2)&gt;5,"Weekend",""))</f>
        <v/>
      </c>
      <c r="E4" t="s">
        <v>40</v>
      </c>
      <c r="F4" s="5">
        <v>0.29166666666666669</v>
      </c>
      <c r="G4" s="5">
        <v>0.625</v>
      </c>
      <c r="H4" s="6">
        <f t="shared" ref="H4:H31" si="2">IF(F4="","",MOD(G4-F4,1)*24)</f>
        <v>8</v>
      </c>
    </row>
    <row r="5" spans="1:8" x14ac:dyDescent="0.3">
      <c r="A5" s="4">
        <f t="shared" ref="A5:A31" si="3">A4+1</f>
        <v>46378</v>
      </c>
      <c r="B5" t="str">
        <f t="shared" si="0"/>
        <v>tirsdag</v>
      </c>
      <c r="C5">
        <f t="shared" si="1"/>
        <v>52</v>
      </c>
      <c r="D5" t="str">
        <f>IF(COUNTIF(_xlfn.ANCHORARRAY(Helligdage!$F$4),A5)&gt;0,"Helligdag",IF(WEEKDAY(A5,2)&gt;5,"Weekend",""))</f>
        <v/>
      </c>
      <c r="E5" t="s">
        <v>41</v>
      </c>
      <c r="F5" s="5">
        <v>0.625</v>
      </c>
      <c r="G5" s="5">
        <v>0.95833333333333337</v>
      </c>
      <c r="H5" s="6">
        <f t="shared" si="2"/>
        <v>8</v>
      </c>
    </row>
    <row r="6" spans="1:8" x14ac:dyDescent="0.3">
      <c r="A6" s="4">
        <f t="shared" si="3"/>
        <v>46379</v>
      </c>
      <c r="B6" t="str">
        <f t="shared" si="0"/>
        <v>onsdag</v>
      </c>
      <c r="C6">
        <f t="shared" si="1"/>
        <v>52</v>
      </c>
      <c r="D6" t="str">
        <f>IF(COUNTIF(_xlfn.ANCHORARRAY(Helligdage!$F$4),A6)&gt;0,"Helligdag",IF(WEEKDAY(A6,2)&gt;5,"Weekend",""))</f>
        <v/>
      </c>
      <c r="E6" t="s">
        <v>42</v>
      </c>
      <c r="F6" s="5">
        <v>0.95833333333333337</v>
      </c>
      <c r="G6" s="5">
        <v>0.29166666666666669</v>
      </c>
      <c r="H6" s="6">
        <f t="shared" si="2"/>
        <v>7.9999999999999982</v>
      </c>
    </row>
    <row r="7" spans="1:8" x14ac:dyDescent="0.3">
      <c r="A7" s="4">
        <f t="shared" si="3"/>
        <v>46380</v>
      </c>
      <c r="B7" t="str">
        <f t="shared" si="0"/>
        <v>torsdag</v>
      </c>
      <c r="C7">
        <f t="shared" si="1"/>
        <v>52</v>
      </c>
      <c r="D7" t="str">
        <f>IF(COUNTIF(_xlfn.ANCHORARRAY(Helligdage!$F$4),A7)&gt;0,"Helligdag",IF(WEEKDAY(A7,2)&gt;5,"Weekend",""))</f>
        <v/>
      </c>
      <c r="E7" t="s">
        <v>40</v>
      </c>
      <c r="F7" s="5">
        <v>0.29166666666666669</v>
      </c>
      <c r="G7" s="5">
        <v>0.625</v>
      </c>
      <c r="H7" s="6">
        <f t="shared" si="2"/>
        <v>8</v>
      </c>
    </row>
    <row r="8" spans="1:8" x14ac:dyDescent="0.3">
      <c r="A8" s="4">
        <f t="shared" si="3"/>
        <v>46381</v>
      </c>
      <c r="B8" t="str">
        <f t="shared" si="0"/>
        <v>fredag</v>
      </c>
      <c r="C8">
        <f t="shared" si="1"/>
        <v>52</v>
      </c>
      <c r="D8" t="str">
        <f>IF(COUNTIF(_xlfn.ANCHORARRAY(Helligdage!$F$4),A8)&gt;0,"Helligdag",IF(WEEKDAY(A8,2)&gt;5,"Weekend",""))</f>
        <v>Helligdag</v>
      </c>
      <c r="F8" s="5"/>
      <c r="G8" s="5"/>
      <c r="H8" s="6" t="str">
        <f t="shared" si="2"/>
        <v/>
      </c>
    </row>
    <row r="9" spans="1:8" x14ac:dyDescent="0.3">
      <c r="A9" s="4">
        <f t="shared" si="3"/>
        <v>46382</v>
      </c>
      <c r="B9" t="str">
        <f t="shared" si="0"/>
        <v>lørdag</v>
      </c>
      <c r="C9">
        <f t="shared" si="1"/>
        <v>52</v>
      </c>
      <c r="D9" t="str">
        <f>IF(COUNTIF(_xlfn.ANCHORARRAY(Helligdage!$F$4),A9)&gt;0,"Helligdag",IF(WEEKDAY(A9,2)&gt;5,"Weekend",""))</f>
        <v>Helligdag</v>
      </c>
      <c r="F9" s="5"/>
      <c r="G9" s="5"/>
      <c r="H9" s="6" t="str">
        <f t="shared" si="2"/>
        <v/>
      </c>
    </row>
    <row r="10" spans="1:8" x14ac:dyDescent="0.3">
      <c r="A10" s="4">
        <f t="shared" si="3"/>
        <v>46383</v>
      </c>
      <c r="B10" t="str">
        <f t="shared" si="0"/>
        <v>søndag</v>
      </c>
      <c r="C10">
        <f t="shared" si="1"/>
        <v>52</v>
      </c>
      <c r="D10" t="str">
        <f>IF(COUNTIF(_xlfn.ANCHORARRAY(Helligdage!$F$4),A10)&gt;0,"Helligdag",IF(WEEKDAY(A10,2)&gt;5,"Weekend",""))</f>
        <v>Weekend</v>
      </c>
      <c r="F10" s="5"/>
      <c r="G10" s="5"/>
      <c r="H10" s="6" t="str">
        <f t="shared" si="2"/>
        <v/>
      </c>
    </row>
    <row r="11" spans="1:8" x14ac:dyDescent="0.3">
      <c r="A11" s="4">
        <f t="shared" si="3"/>
        <v>46384</v>
      </c>
      <c r="B11" t="str">
        <f t="shared" si="0"/>
        <v>mandag</v>
      </c>
      <c r="C11">
        <f t="shared" si="1"/>
        <v>53</v>
      </c>
      <c r="D11" t="str">
        <f>IF(COUNTIF(_xlfn.ANCHORARRAY(Helligdage!$F$4),A11)&gt;0,"Helligdag",IF(WEEKDAY(A11,2)&gt;5,"Weekend",""))</f>
        <v/>
      </c>
      <c r="E11" t="s">
        <v>41</v>
      </c>
      <c r="F11" s="5">
        <v>0.625</v>
      </c>
      <c r="G11" s="5">
        <v>0.95833333333333337</v>
      </c>
      <c r="H11" s="6">
        <f t="shared" si="2"/>
        <v>8</v>
      </c>
    </row>
    <row r="12" spans="1:8" x14ac:dyDescent="0.3">
      <c r="A12" s="4">
        <f t="shared" si="3"/>
        <v>46385</v>
      </c>
      <c r="B12" t="str">
        <f t="shared" si="0"/>
        <v>tirsdag</v>
      </c>
      <c r="C12">
        <f t="shared" si="1"/>
        <v>53</v>
      </c>
      <c r="D12" t="str">
        <f>IF(COUNTIF(_xlfn.ANCHORARRAY(Helligdage!$F$4),A12)&gt;0,"Helligdag",IF(WEEKDAY(A12,2)&gt;5,"Weekend",""))</f>
        <v/>
      </c>
      <c r="E12" t="s">
        <v>42</v>
      </c>
      <c r="F12" s="5">
        <v>0.95833333333333337</v>
      </c>
      <c r="G12" s="5">
        <v>0.29166666666666669</v>
      </c>
      <c r="H12" s="6">
        <f t="shared" si="2"/>
        <v>7.9999999999999982</v>
      </c>
    </row>
    <row r="13" spans="1:8" x14ac:dyDescent="0.3">
      <c r="A13" s="4">
        <f t="shared" si="3"/>
        <v>46386</v>
      </c>
      <c r="B13" t="str">
        <f t="shared" si="0"/>
        <v>onsdag</v>
      </c>
      <c r="C13">
        <f t="shared" si="1"/>
        <v>53</v>
      </c>
      <c r="D13" t="str">
        <f>IF(COUNTIF(_xlfn.ANCHORARRAY(Helligdage!$F$4),A13)&gt;0,"Helligdag",IF(WEEKDAY(A13,2)&gt;5,"Weekend",""))</f>
        <v/>
      </c>
      <c r="E13" t="s">
        <v>40</v>
      </c>
      <c r="F13" s="5">
        <v>0.29166666666666669</v>
      </c>
      <c r="G13" s="5">
        <v>0.625</v>
      </c>
      <c r="H13" s="6">
        <f t="shared" si="2"/>
        <v>8</v>
      </c>
    </row>
    <row r="14" spans="1:8" x14ac:dyDescent="0.3">
      <c r="A14" s="4">
        <f t="shared" si="3"/>
        <v>46387</v>
      </c>
      <c r="B14" t="str">
        <f t="shared" si="0"/>
        <v>torsdag</v>
      </c>
      <c r="C14">
        <f t="shared" si="1"/>
        <v>53</v>
      </c>
      <c r="D14" t="str">
        <f>IF(COUNTIF(_xlfn.ANCHORARRAY(Helligdage!$F$4),A14)&gt;0,"Helligdag",IF(WEEKDAY(A14,2)&gt;5,"Weekend",""))</f>
        <v/>
      </c>
      <c r="E14" t="s">
        <v>41</v>
      </c>
      <c r="F14" s="5">
        <v>0.625</v>
      </c>
      <c r="G14" s="5">
        <v>0.95833333333333337</v>
      </c>
      <c r="H14" s="6">
        <f t="shared" si="2"/>
        <v>8</v>
      </c>
    </row>
    <row r="15" spans="1:8" x14ac:dyDescent="0.3">
      <c r="A15" s="4">
        <f t="shared" si="3"/>
        <v>46388</v>
      </c>
      <c r="B15" t="str">
        <f t="shared" si="0"/>
        <v>fredag</v>
      </c>
      <c r="C15">
        <f t="shared" si="1"/>
        <v>53</v>
      </c>
      <c r="D15" t="str">
        <f>IF(COUNTIF(_xlfn.ANCHORARRAY(Helligdage!$F$4),A15)&gt;0,"Helligdag",IF(WEEKDAY(A15,2)&gt;5,"Weekend",""))</f>
        <v>Helligdag</v>
      </c>
      <c r="F15" s="5"/>
      <c r="G15" s="5"/>
      <c r="H15" s="6" t="str">
        <f t="shared" si="2"/>
        <v/>
      </c>
    </row>
    <row r="16" spans="1:8" x14ac:dyDescent="0.3">
      <c r="A16" s="4">
        <f t="shared" si="3"/>
        <v>46389</v>
      </c>
      <c r="B16" t="str">
        <f t="shared" si="0"/>
        <v>lørdag</v>
      </c>
      <c r="C16">
        <f t="shared" si="1"/>
        <v>53</v>
      </c>
      <c r="D16" t="str">
        <f>IF(COUNTIF(_xlfn.ANCHORARRAY(Helligdage!$F$4),A16)&gt;0,"Helligdag",IF(WEEKDAY(A16,2)&gt;5,"Weekend",""))</f>
        <v>Weekend</v>
      </c>
      <c r="F16" s="5"/>
      <c r="G16" s="5"/>
      <c r="H16" s="6" t="str">
        <f t="shared" si="2"/>
        <v/>
      </c>
    </row>
    <row r="17" spans="1:8" x14ac:dyDescent="0.3">
      <c r="A17" s="4">
        <f t="shared" si="3"/>
        <v>46390</v>
      </c>
      <c r="B17" t="str">
        <f t="shared" si="0"/>
        <v>søndag</v>
      </c>
      <c r="C17">
        <f t="shared" si="1"/>
        <v>53</v>
      </c>
      <c r="D17" t="str">
        <f>IF(COUNTIF(_xlfn.ANCHORARRAY(Helligdage!$F$4),A17)&gt;0,"Helligdag",IF(WEEKDAY(A17,2)&gt;5,"Weekend",""))</f>
        <v>Weekend</v>
      </c>
      <c r="F17" s="5"/>
      <c r="G17" s="5"/>
      <c r="H17" s="6" t="str">
        <f t="shared" si="2"/>
        <v/>
      </c>
    </row>
    <row r="18" spans="1:8" x14ac:dyDescent="0.3">
      <c r="A18" s="4">
        <f t="shared" si="3"/>
        <v>46391</v>
      </c>
      <c r="B18" t="str">
        <f t="shared" si="0"/>
        <v>mandag</v>
      </c>
      <c r="C18">
        <f t="shared" si="1"/>
        <v>1</v>
      </c>
      <c r="D18" t="str">
        <f>IF(COUNTIF(_xlfn.ANCHORARRAY(Helligdage!$F$4),A18)&gt;0,"Helligdag",IF(WEEKDAY(A18,2)&gt;5,"Weekend",""))</f>
        <v/>
      </c>
      <c r="E18" t="s">
        <v>42</v>
      </c>
      <c r="F18" s="5">
        <v>0.95833333333333337</v>
      </c>
      <c r="G18" s="5">
        <v>0.29166666666666669</v>
      </c>
      <c r="H18" s="6">
        <f t="shared" si="2"/>
        <v>7.9999999999999982</v>
      </c>
    </row>
    <row r="19" spans="1:8" x14ac:dyDescent="0.3">
      <c r="A19" s="4">
        <f t="shared" si="3"/>
        <v>46392</v>
      </c>
      <c r="B19" t="str">
        <f t="shared" si="0"/>
        <v>tirsdag</v>
      </c>
      <c r="C19">
        <f t="shared" si="1"/>
        <v>1</v>
      </c>
      <c r="D19" t="str">
        <f>IF(COUNTIF(_xlfn.ANCHORARRAY(Helligdage!$F$4),A19)&gt;0,"Helligdag",IF(WEEKDAY(A19,2)&gt;5,"Weekend",""))</f>
        <v/>
      </c>
      <c r="E19" t="s">
        <v>40</v>
      </c>
      <c r="F19" s="5">
        <v>0.29166666666666669</v>
      </c>
      <c r="G19" s="5">
        <v>0.625</v>
      </c>
      <c r="H19" s="6">
        <f t="shared" si="2"/>
        <v>8</v>
      </c>
    </row>
    <row r="20" spans="1:8" x14ac:dyDescent="0.3">
      <c r="A20" s="4">
        <f t="shared" si="3"/>
        <v>46393</v>
      </c>
      <c r="B20" t="str">
        <f t="shared" si="0"/>
        <v>onsdag</v>
      </c>
      <c r="C20">
        <f t="shared" si="1"/>
        <v>1</v>
      </c>
      <c r="D20" t="str">
        <f>IF(COUNTIF(_xlfn.ANCHORARRAY(Helligdage!$F$4),A20)&gt;0,"Helligdag",IF(WEEKDAY(A20,2)&gt;5,"Weekend",""))</f>
        <v/>
      </c>
      <c r="E20" t="s">
        <v>41</v>
      </c>
      <c r="F20" s="5">
        <v>0.625</v>
      </c>
      <c r="G20" s="5">
        <v>0.95833333333333337</v>
      </c>
      <c r="H20" s="6">
        <f t="shared" si="2"/>
        <v>8</v>
      </c>
    </row>
    <row r="21" spans="1:8" x14ac:dyDescent="0.3">
      <c r="A21" s="4">
        <f t="shared" si="3"/>
        <v>46394</v>
      </c>
      <c r="B21" t="str">
        <f t="shared" si="0"/>
        <v>torsdag</v>
      </c>
      <c r="C21">
        <f t="shared" si="1"/>
        <v>1</v>
      </c>
      <c r="D21" t="str">
        <f>IF(COUNTIF(_xlfn.ANCHORARRAY(Helligdage!$F$4),A21)&gt;0,"Helligdag",IF(WEEKDAY(A21,2)&gt;5,"Weekend",""))</f>
        <v/>
      </c>
      <c r="E21" t="s">
        <v>42</v>
      </c>
      <c r="F21" s="5">
        <v>0.95833333333333337</v>
      </c>
      <c r="G21" s="5">
        <v>0.29166666666666669</v>
      </c>
      <c r="H21" s="6">
        <f t="shared" si="2"/>
        <v>7.9999999999999982</v>
      </c>
    </row>
    <row r="22" spans="1:8" x14ac:dyDescent="0.3">
      <c r="A22" s="4">
        <f t="shared" si="3"/>
        <v>46395</v>
      </c>
      <c r="B22" t="str">
        <f t="shared" si="0"/>
        <v>fredag</v>
      </c>
      <c r="C22">
        <f t="shared" si="1"/>
        <v>1</v>
      </c>
      <c r="D22" t="str">
        <f>IF(COUNTIF(_xlfn.ANCHORARRAY(Helligdage!$F$4),A22)&gt;0,"Helligdag",IF(WEEKDAY(A22,2)&gt;5,"Weekend",""))</f>
        <v/>
      </c>
      <c r="E22" t="s">
        <v>40</v>
      </c>
      <c r="F22" s="5">
        <v>0.29166666666666669</v>
      </c>
      <c r="G22" s="5">
        <v>0.625</v>
      </c>
      <c r="H22" s="6">
        <f t="shared" si="2"/>
        <v>8</v>
      </c>
    </row>
    <row r="23" spans="1:8" x14ac:dyDescent="0.3">
      <c r="A23" s="4">
        <f t="shared" si="3"/>
        <v>46396</v>
      </c>
      <c r="B23" t="str">
        <f t="shared" si="0"/>
        <v>lørdag</v>
      </c>
      <c r="C23">
        <f t="shared" si="1"/>
        <v>1</v>
      </c>
      <c r="D23" t="str">
        <f>IF(COUNTIF(_xlfn.ANCHORARRAY(Helligdage!$F$4),A23)&gt;0,"Helligdag",IF(WEEKDAY(A23,2)&gt;5,"Weekend",""))</f>
        <v>Weekend</v>
      </c>
      <c r="F23" s="5"/>
      <c r="G23" s="5"/>
      <c r="H23" s="6" t="str">
        <f t="shared" si="2"/>
        <v/>
      </c>
    </row>
    <row r="24" spans="1:8" x14ac:dyDescent="0.3">
      <c r="A24" s="4">
        <f t="shared" si="3"/>
        <v>46397</v>
      </c>
      <c r="B24" t="str">
        <f t="shared" si="0"/>
        <v>søndag</v>
      </c>
      <c r="C24">
        <f t="shared" si="1"/>
        <v>1</v>
      </c>
      <c r="D24" t="str">
        <f>IF(COUNTIF(_xlfn.ANCHORARRAY(Helligdage!$F$4),A24)&gt;0,"Helligdag",IF(WEEKDAY(A24,2)&gt;5,"Weekend",""))</f>
        <v>Weekend</v>
      </c>
      <c r="F24" s="5"/>
      <c r="G24" s="5"/>
      <c r="H24" s="6" t="str">
        <f t="shared" si="2"/>
        <v/>
      </c>
    </row>
    <row r="25" spans="1:8" x14ac:dyDescent="0.3">
      <c r="A25" s="4">
        <f t="shared" si="3"/>
        <v>46398</v>
      </c>
      <c r="B25" t="str">
        <f t="shared" si="0"/>
        <v>mandag</v>
      </c>
      <c r="C25">
        <f t="shared" si="1"/>
        <v>2</v>
      </c>
      <c r="D25" t="str">
        <f>IF(COUNTIF(_xlfn.ANCHORARRAY(Helligdage!$F$4),A25)&gt;0,"Helligdag",IF(WEEKDAY(A25,2)&gt;5,"Weekend",""))</f>
        <v/>
      </c>
      <c r="E25" t="s">
        <v>41</v>
      </c>
      <c r="F25" s="5">
        <v>0.625</v>
      </c>
      <c r="G25" s="5">
        <v>0.95833333333333337</v>
      </c>
      <c r="H25" s="6">
        <f t="shared" si="2"/>
        <v>8</v>
      </c>
    </row>
    <row r="26" spans="1:8" x14ac:dyDescent="0.3">
      <c r="A26" s="4">
        <f t="shared" si="3"/>
        <v>46399</v>
      </c>
      <c r="B26" t="str">
        <f t="shared" si="0"/>
        <v>tirsdag</v>
      </c>
      <c r="C26">
        <f t="shared" si="1"/>
        <v>2</v>
      </c>
      <c r="D26" t="str">
        <f>IF(COUNTIF(_xlfn.ANCHORARRAY(Helligdage!$F$4),A26)&gt;0,"Helligdag",IF(WEEKDAY(A26,2)&gt;5,"Weekend",""))</f>
        <v/>
      </c>
      <c r="E26" t="s">
        <v>42</v>
      </c>
      <c r="F26" s="5">
        <v>0.95833333333333337</v>
      </c>
      <c r="G26" s="5">
        <v>0.29166666666666669</v>
      </c>
      <c r="H26" s="6">
        <f t="shared" si="2"/>
        <v>7.9999999999999982</v>
      </c>
    </row>
    <row r="27" spans="1:8" x14ac:dyDescent="0.3">
      <c r="A27" s="4">
        <f t="shared" si="3"/>
        <v>46400</v>
      </c>
      <c r="B27" t="str">
        <f t="shared" si="0"/>
        <v>onsdag</v>
      </c>
      <c r="C27">
        <f t="shared" si="1"/>
        <v>2</v>
      </c>
      <c r="D27" t="str">
        <f>IF(COUNTIF(_xlfn.ANCHORARRAY(Helligdage!$F$4),A27)&gt;0,"Helligdag",IF(WEEKDAY(A27,2)&gt;5,"Weekend",""))</f>
        <v/>
      </c>
      <c r="E27" t="s">
        <v>40</v>
      </c>
      <c r="F27" s="5">
        <v>0.29166666666666669</v>
      </c>
      <c r="G27" s="5">
        <v>0.625</v>
      </c>
      <c r="H27" s="6">
        <f t="shared" si="2"/>
        <v>8</v>
      </c>
    </row>
    <row r="28" spans="1:8" x14ac:dyDescent="0.3">
      <c r="A28" s="4">
        <f t="shared" si="3"/>
        <v>46401</v>
      </c>
      <c r="B28" t="str">
        <f t="shared" si="0"/>
        <v>torsdag</v>
      </c>
      <c r="C28">
        <f t="shared" si="1"/>
        <v>2</v>
      </c>
      <c r="D28" t="str">
        <f>IF(COUNTIF(_xlfn.ANCHORARRAY(Helligdage!$F$4),A28)&gt;0,"Helligdag",IF(WEEKDAY(A28,2)&gt;5,"Weekend",""))</f>
        <v/>
      </c>
      <c r="E28" t="s">
        <v>41</v>
      </c>
      <c r="F28" s="5">
        <v>0.625</v>
      </c>
      <c r="G28" s="5">
        <v>0.95833333333333337</v>
      </c>
      <c r="H28" s="6">
        <f t="shared" si="2"/>
        <v>8</v>
      </c>
    </row>
    <row r="29" spans="1:8" x14ac:dyDescent="0.3">
      <c r="A29" s="4">
        <f t="shared" si="3"/>
        <v>46402</v>
      </c>
      <c r="B29" t="str">
        <f t="shared" si="0"/>
        <v>fredag</v>
      </c>
      <c r="C29">
        <f t="shared" si="1"/>
        <v>2</v>
      </c>
      <c r="D29" t="str">
        <f>IF(COUNTIF(_xlfn.ANCHORARRAY(Helligdage!$F$4),A29)&gt;0,"Helligdag",IF(WEEKDAY(A29,2)&gt;5,"Weekend",""))</f>
        <v/>
      </c>
      <c r="E29" t="s">
        <v>42</v>
      </c>
      <c r="F29" s="5">
        <v>0.95833333333333337</v>
      </c>
      <c r="G29" s="5">
        <v>0.29166666666666669</v>
      </c>
      <c r="H29" s="6">
        <f t="shared" si="2"/>
        <v>7.9999999999999982</v>
      </c>
    </row>
    <row r="30" spans="1:8" x14ac:dyDescent="0.3">
      <c r="A30" s="4">
        <f t="shared" si="3"/>
        <v>46403</v>
      </c>
      <c r="B30" t="str">
        <f t="shared" si="0"/>
        <v>lørdag</v>
      </c>
      <c r="C30">
        <f t="shared" si="1"/>
        <v>2</v>
      </c>
      <c r="D30" t="str">
        <f>IF(COUNTIF(_xlfn.ANCHORARRAY(Helligdage!$F$4),A30)&gt;0,"Helligdag",IF(WEEKDAY(A30,2)&gt;5,"Weekend",""))</f>
        <v>Weekend</v>
      </c>
      <c r="F30" s="5"/>
      <c r="G30" s="5"/>
      <c r="H30" s="6" t="str">
        <f t="shared" si="2"/>
        <v/>
      </c>
    </row>
    <row r="31" spans="1:8" x14ac:dyDescent="0.3">
      <c r="A31" s="4">
        <f t="shared" si="3"/>
        <v>46404</v>
      </c>
      <c r="B31" t="str">
        <f t="shared" si="0"/>
        <v>søndag</v>
      </c>
      <c r="C31">
        <f t="shared" si="1"/>
        <v>2</v>
      </c>
      <c r="D31" t="str">
        <f>IF(COUNTIF(_xlfn.ANCHORARRAY(Helligdage!$F$4),A31)&gt;0,"Helligdag",IF(WEEKDAY(A31,2)&gt;5,"Weekend",""))</f>
        <v>Weekend</v>
      </c>
      <c r="F31" s="5"/>
      <c r="G31" s="5"/>
      <c r="H31" s="6" t="str">
        <f t="shared" si="2"/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EAFB-2071-413A-BA7C-C1935078668A}">
  <dimension ref="A1:E6"/>
  <sheetViews>
    <sheetView workbookViewId="0"/>
  </sheetViews>
  <sheetFormatPr defaultRowHeight="14.4" x14ac:dyDescent="0.3"/>
  <cols>
    <col min="1" max="5" width="8.77734375" customWidth="1"/>
  </cols>
  <sheetData>
    <row r="1" spans="1:5" x14ac:dyDescent="0.3">
      <c r="A1" s="1" t="s">
        <v>34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3">
      <c r="A2">
        <v>52</v>
      </c>
      <c r="B2" s="6">
        <f>SUMIFS(Vagtplan!$H$4:$H$31,Vagtplan!$C$4:$C$31,$A2,Vagtplan!$E$4:$E$31,B$1)</f>
        <v>16</v>
      </c>
      <c r="C2" s="6">
        <f>SUMIFS(Vagtplan!$H$4:$H$31,Vagtplan!$C$4:$C$31,$A2,Vagtplan!$E$4:$E$31,C$1)</f>
        <v>8</v>
      </c>
      <c r="D2" s="6">
        <f>SUMIFS(Vagtplan!$H$4:$H$31,Vagtplan!$C$4:$C$31,$A2,Vagtplan!$E$4:$E$31,D$1)</f>
        <v>7.9999999999999982</v>
      </c>
      <c r="E2" s="6">
        <f t="shared" ref="E2:E5" si="0">SUM(B2:D2)</f>
        <v>32</v>
      </c>
    </row>
    <row r="3" spans="1:5" x14ac:dyDescent="0.3">
      <c r="A3">
        <v>53</v>
      </c>
      <c r="B3" s="6">
        <f>SUMIFS(Vagtplan!$H$4:$H$31,Vagtplan!$C$4:$C$31,$A3,Vagtplan!$E$4:$E$31,B$1)</f>
        <v>8</v>
      </c>
      <c r="C3" s="6">
        <f>SUMIFS(Vagtplan!$H$4:$H$31,Vagtplan!$C$4:$C$31,$A3,Vagtplan!$E$4:$E$31,C$1)</f>
        <v>16</v>
      </c>
      <c r="D3" s="6">
        <f>SUMIFS(Vagtplan!$H$4:$H$31,Vagtplan!$C$4:$C$31,$A3,Vagtplan!$E$4:$E$31,D$1)</f>
        <v>7.9999999999999982</v>
      </c>
      <c r="E3" s="6">
        <f t="shared" si="0"/>
        <v>32</v>
      </c>
    </row>
    <row r="4" spans="1:5" x14ac:dyDescent="0.3">
      <c r="A4">
        <v>1</v>
      </c>
      <c r="B4" s="6">
        <f>SUMIFS(Vagtplan!$H$4:$H$31,Vagtplan!$C$4:$C$31,$A4,Vagtplan!$E$4:$E$31,B$1)</f>
        <v>16</v>
      </c>
      <c r="C4" s="6">
        <f>SUMIFS(Vagtplan!$H$4:$H$31,Vagtplan!$C$4:$C$31,$A4,Vagtplan!$E$4:$E$31,C$1)</f>
        <v>8</v>
      </c>
      <c r="D4" s="6">
        <f>SUMIFS(Vagtplan!$H$4:$H$31,Vagtplan!$C$4:$C$31,$A4,Vagtplan!$E$4:$E$31,D$1)</f>
        <v>15.999999999999996</v>
      </c>
      <c r="E4" s="6">
        <f t="shared" si="0"/>
        <v>40</v>
      </c>
    </row>
    <row r="5" spans="1:5" x14ac:dyDescent="0.3">
      <c r="A5">
        <v>2</v>
      </c>
      <c r="B5" s="6">
        <f>SUMIFS(Vagtplan!$H$4:$H$31,Vagtplan!$C$4:$C$31,$A5,Vagtplan!$E$4:$E$31,B$1)</f>
        <v>8</v>
      </c>
      <c r="C5" s="6">
        <f>SUMIFS(Vagtplan!$H$4:$H$31,Vagtplan!$C$4:$C$31,$A5,Vagtplan!$E$4:$E$31,C$1)</f>
        <v>16</v>
      </c>
      <c r="D5" s="6">
        <f>SUMIFS(Vagtplan!$H$4:$H$31,Vagtplan!$C$4:$C$31,$A5,Vagtplan!$E$4:$E$31,D$1)</f>
        <v>15.999999999999996</v>
      </c>
      <c r="E5" s="6">
        <f t="shared" si="0"/>
        <v>40</v>
      </c>
    </row>
    <row r="6" spans="1:5" x14ac:dyDescent="0.3">
      <c r="A6" s="1" t="s">
        <v>43</v>
      </c>
      <c r="B6" s="7">
        <f>SUM(B2:B5)</f>
        <v>48</v>
      </c>
      <c r="C6" s="7">
        <f>SUM(C2:C5)</f>
        <v>48</v>
      </c>
      <c r="D6" s="7">
        <f>SUM(D2:D5)</f>
        <v>47.999999999999986</v>
      </c>
      <c r="E6" s="7">
        <f>SUM(E2:E5)</f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Helligdage</vt:lpstr>
      <vt:lpstr>Vagtplan</vt:lpstr>
      <vt:lpstr>Timer pr. uge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Vagtplan med ugenumre og danske helligdage</dc:title>
  <dc:creator/>
  <cp:lastModifiedBy/>
  <dcterms:created xsi:type="dcterms:W3CDTF">2026-10-05T12:40:09Z</dcterms:created>
  <dcterms:modified xsi:type="dcterms:W3CDTF">2026-10-05T12:40:17Z</dcterms:modified>
</cp:coreProperties>
</file>