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35D418A-C9CB-4D4C-A1DB-C3B6E2B0E037}" xr6:coauthVersionLast="47" xr6:coauthVersionMax="47" xr10:uidLastSave="{00000000-0000-0000-0000-000000000000}"/>
  <bookViews>
    <workbookView xWindow="-108" yWindow="-108" windowWidth="23256" windowHeight="12456" xr2:uid="{8EFEEF07-9BF6-4D76-9996-ED74B7A2EF8C}"/>
  </bookViews>
  <sheets>
    <sheet name="Om filen" sheetId="1" r:id="rId1"/>
    <sheet name="Helligdage" sheetId="2" r:id="rId2"/>
    <sheet name="Tæl arbejdsdage" sheetId="3" r:id="rId3"/>
    <sheet name="Frist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4" l="1"/>
  <c r="H22" i="3"/>
  <c r="B20" i="3" s="1"/>
  <c r="B19" i="3"/>
  <c r="C7" i="3"/>
  <c r="C6" i="3"/>
  <c r="C5" i="3"/>
  <c r="C4" i="3"/>
  <c r="C3" i="3"/>
  <c r="C2" i="3"/>
  <c r="B21" i="2"/>
  <c r="B20" i="2"/>
  <c r="C20" i="2"/>
  <c r="B19" i="2"/>
  <c r="C19" i="2"/>
  <c r="B18" i="2"/>
  <c r="C18" i="2"/>
  <c r="B14" i="2"/>
  <c r="C14" i="2"/>
  <c r="B8" i="2"/>
  <c r="B6" i="2" s="1"/>
  <c r="C8" i="2"/>
  <c r="C6" i="2" s="1"/>
  <c r="B5" i="2"/>
  <c r="C5" i="2"/>
  <c r="B4" i="2"/>
  <c r="B10" i="2" s="1"/>
  <c r="C4" i="2"/>
  <c r="C10" i="2" s="1"/>
  <c r="C3" i="2"/>
  <c r="D3" i="2" s="1"/>
  <c r="B3" i="2"/>
  <c r="B15" i="2" s="1"/>
  <c r="D18" i="2" l="1"/>
  <c r="D4" i="2"/>
  <c r="D10" i="2" s="1"/>
  <c r="D19" i="2"/>
  <c r="D20" i="2"/>
  <c r="D15" i="2"/>
  <c r="D21" i="2"/>
  <c r="D5" i="2"/>
  <c r="D8" i="2"/>
  <c r="D6" i="2" s="1"/>
  <c r="D14" i="2"/>
  <c r="C11" i="2"/>
  <c r="C21" i="2"/>
  <c r="B11" i="2"/>
  <c r="C13" i="2"/>
  <c r="B13" i="2"/>
  <c r="C9" i="2"/>
  <c r="C12" i="2"/>
  <c r="C7" i="2"/>
  <c r="C23" i="2"/>
  <c r="B12" i="2"/>
  <c r="B7" i="2"/>
  <c r="B23" i="2"/>
  <c r="B9" i="2"/>
  <c r="C15" i="2"/>
  <c r="F4" i="2" l="1" a="1"/>
  <c r="D7" i="2"/>
  <c r="D23" i="2"/>
  <c r="D13" i="2"/>
  <c r="D9" i="2"/>
  <c r="D12" i="2"/>
  <c r="D11" i="2"/>
  <c r="F4" i="2" l="1"/>
  <c r="C15" i="4"/>
  <c r="B17" i="3"/>
  <c r="D2" i="3"/>
  <c r="B12" i="3"/>
  <c r="C13" i="4"/>
  <c r="B15" i="3"/>
  <c r="D6" i="3"/>
  <c r="D5" i="3"/>
  <c r="C12" i="4"/>
  <c r="B14" i="3"/>
  <c r="B11" i="3"/>
  <c r="C11" i="4"/>
  <c r="B13" i="3"/>
  <c r="D3" i="3"/>
  <c r="B13" i="4"/>
  <c r="C5" i="4"/>
  <c r="B12" i="4"/>
  <c r="C4" i="4"/>
  <c r="B11" i="4"/>
  <c r="D7" i="3"/>
  <c r="C8" i="4"/>
  <c r="C7" i="4"/>
  <c r="C6" i="4"/>
  <c r="D4" i="3"/>
  <c r="C2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<sst xmlns="http://schemas.openxmlformats.org/spreadsheetml/2006/main" count="69" uniqueCount="67">
  <si>
    <t>Arbejdsdage med danske helligdage</t>
  </si>
  <si>
    <t>Hører til guiden 'Arbejdsdage i Excel' på Excelformel.dk.</t>
  </si>
  <si>
    <t>Arket 'Helligdage' er helligdagstabellen fra guiden 'Danske helligdage i Excel'. Skriv første år i B1. Listen i F4 bruges af formlerne.</t>
  </si>
  <si>
    <t>H4:H6 er eksempler på ekstra lukkedage. Ret dem til jeres egne.</t>
  </si>
  <si>
    <t>Arket 'Tæl arbejdsdage' bruger ANTAL.ARBEJDSDAGE.INTL. Arket 'Frister' bruger ARBEJDSDAG.INTL.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</si>
  <si>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</si>
  <si>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</si>
  <si>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</si>
  <si>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</si>
  <si>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Første år</t>
  </si>
  <si>
    <t>Helligdag</t>
  </si>
  <si>
    <t>Medtag store bededag (ja/nej)</t>
  </si>
  <si>
    <t>Nytårsdag</t>
  </si>
  <si>
    <t>Skærtorsdag</t>
  </si>
  <si>
    <t>Langfredag</t>
  </si>
  <si>
    <t>Påskedag</t>
  </si>
  <si>
    <t>2. påskedag</t>
  </si>
  <si>
    <t>Store bededag</t>
  </si>
  <si>
    <t>Kristi himmelfartsdag</t>
  </si>
  <si>
    <t>Pinsedag</t>
  </si>
  <si>
    <t>2. pinsedag</t>
  </si>
  <si>
    <t>Juledag</t>
  </si>
  <si>
    <t>2. juledag</t>
  </si>
  <si>
    <t>Ofte fridage, men ikke helligdage</t>
  </si>
  <si>
    <t>1. maj</t>
  </si>
  <si>
    <t>Grundlovsdag</t>
  </si>
  <si>
    <t>Juleaftensdag</t>
  </si>
  <si>
    <t>Nytårsaftensdag</t>
  </si>
  <si>
    <t>Kontrol: påskedag + 26 dage</t>
  </si>
  <si>
    <t>Alle helligdage (brug i formler)</t>
  </si>
  <si>
    <t>Ekstra lukkedage</t>
  </si>
  <si>
    <t>Startdato</t>
  </si>
  <si>
    <t>Slutdato</t>
  </si>
  <si>
    <t>Uden helligdage</t>
  </si>
  <si>
    <t>Med helligdage</t>
  </si>
  <si>
    <t>Bemærkning</t>
  </si>
  <si>
    <t>Påskeugen og ugen efter</t>
  </si>
  <si>
    <t>Samme dag, onsdag</t>
  </si>
  <si>
    <t>Samme dag, langfredag</t>
  </si>
  <si>
    <t>Start efter slut</t>
  </si>
  <si>
    <t>Hen over jul og nytår</t>
  </si>
  <si>
    <t>Hele 2026</t>
  </si>
  <si>
    <t>Varianter (påskeperioden 30-03-2026 til 10-04-2026)</t>
  </si>
  <si>
    <t>Resultat</t>
  </si>
  <si>
    <t>Weekend som tekst 0000011</t>
  </si>
  <si>
    <t>Kun søndag fri: 0000001</t>
  </si>
  <si>
    <t>Fri fredag-søndag: 0000111</t>
  </si>
  <si>
    <t>Ugyldig streng med 6 tegn</t>
  </si>
  <si>
    <t>Uden startdatoen (dage efter start)</t>
  </si>
  <si>
    <t>Jul/nytår med ekstra lukkedage (række 6)</t>
  </si>
  <si>
    <t>Helligdagsliste med tom celle</t>
  </si>
  <si>
    <t>Helligdagsliste med tom tekst ""</t>
  </si>
  <si>
    <t>Liste med tom celle</t>
  </si>
  <si>
    <t>Liste med ""</t>
  </si>
  <si>
    <t>Arbejdsdage</t>
  </si>
  <si>
    <t>Frist</t>
  </si>
  <si>
    <t>5 arbejdsdage over påske</t>
  </si>
  <si>
    <t>Samme uden helligdage</t>
  </si>
  <si>
    <t>5 arbejdsdage tilbage</t>
  </si>
  <si>
    <t>0 dage fra langfredag</t>
  </si>
  <si>
    <t>10 arbejdsdage over jul</t>
  </si>
  <si>
    <t>Decimaltal</t>
  </si>
  <si>
    <t>Startdagen tæller som dag 1</t>
  </si>
  <si>
    <t>Dato</t>
  </si>
  <si>
    <t>Næste arbejdsdag (samme dag hvis arbejdsdag)</t>
  </si>
  <si>
    <t>Er arbejdsdag</t>
  </si>
  <si>
    <t>Frist 18-12-2026 + 10 med ekstra lukkedage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</si>
</sst>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52A4-C6BF-4BAF-ADF6-641CEB45F642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6F0B-BF25-4694-8010-24A223579885}">
  <dimension ref="A1:H40"/>
  <sheetViews>
    <sheetView workbookViewId="0"/>
  </sheetViews>
  <sheetFormatPr defaultRowHeight="14.4" x14ac:dyDescent="0.3"/>
  <cols>
    <col min="1" max="1" width="27.21875" bestFit="1" customWidth="1"/>
    <col min="2" max="4" width="13.33203125" bestFit="1" customWidth="1"/>
    <col min="6" max="6" width="26.21875" bestFit="1" customWidth="1"/>
    <col min="8" max="8" width="15.21875" bestFit="1" customWidth="1"/>
  </cols>
  <sheetData>
    <row r="1" spans="1:8" x14ac:dyDescent="0.3">
      <c r="A1" t="s">
        <v>9</v>
      </c>
      <c r="B1">
        <v>2026</v>
      </c>
    </row>
    <row r="3" spans="1:8" x14ac:dyDescent="0.3">
      <c r="A3" s="1" t="s">
        <v>10</v>
      </c>
      <c r="B3" s="1">
        <f>B1</f>
        <v>2026</v>
      </c>
      <c r="C3" s="1">
        <f>B3+1</f>
        <v>2027</v>
      </c>
      <c r="D3" s="1">
        <f>C3+1</f>
        <v>2028</v>
      </c>
      <c r="F3" s="1" t="s">
        <v>29</v>
      </c>
      <c r="H3" s="1" t="s">
        <v>30</v>
      </c>
    </row>
    <row r="4" spans="1:8" x14ac:dyDescent="0.3">
      <c r="A4" t="s">
        <v>11</v>
      </c>
      <c r="B4" t="str">
        <f t="shared" ref="B4:D4" si="0">IF(B3&lt;2024,"ja","nej")</f>
        <v>nej</v>
      </c>
      <c r="C4" t="str">
        <f t="shared" si="0"/>
        <v>nej</v>
      </c>
      <c r="D4" t="str">
        <f t="shared" si="0"/>
        <v>nej</v>
      </c>
      <c r="F4" s="4" cm="1">
        <f t="array" ref="F4:F33">_xlfn.LET(_xlpm.d,_xlfn.TOCOL(B5:D15),_xlfn._xlws.SORT(_xlfn._xlws.FILTER(_xlpm.d,ISNUMBER(_xlpm.d))))</f>
        <v>46023</v>
      </c>
      <c r="H4" s="3">
        <v>46380</v>
      </c>
    </row>
    <row r="5" spans="1:8" x14ac:dyDescent="0.3">
      <c r="A5" t="s">
        <v>12</v>
      </c>
      <c r="B5" s="3">
        <f t="shared" ref="B5:D5" si="1">DATE(B$3,1,1)</f>
        <v>46023</v>
      </c>
      <c r="C5" s="3">
        <f t="shared" si="1"/>
        <v>46388</v>
      </c>
      <c r="D5" s="3">
        <f t="shared" si="1"/>
        <v>46753</v>
      </c>
      <c r="F5" s="4">
        <v>46114</v>
      </c>
      <c r="H5" s="3">
        <v>46387</v>
      </c>
    </row>
    <row r="6" spans="1:8" x14ac:dyDescent="0.3">
      <c r="A6" t="s">
        <v>13</v>
      </c>
      <c r="B6" s="3">
        <f t="shared" ref="B6:D6" si="2">B8-3</f>
        <v>46114</v>
      </c>
      <c r="C6" s="3">
        <f t="shared" si="2"/>
        <v>46471</v>
      </c>
      <c r="D6" s="3">
        <f t="shared" si="2"/>
        <v>46856</v>
      </c>
      <c r="F6" s="4">
        <v>46115</v>
      </c>
      <c r="H6" s="3">
        <v>46543</v>
      </c>
    </row>
    <row r="7" spans="1:8" x14ac:dyDescent="0.3">
      <c r="A7" t="s">
        <v>14</v>
      </c>
      <c r="B7" s="3">
        <f t="shared" ref="B7:D7" si="3">B8-2</f>
        <v>46115</v>
      </c>
      <c r="C7" s="3">
        <f t="shared" si="3"/>
        <v>46472</v>
      </c>
      <c r="D7" s="3">
        <f t="shared" si="3"/>
        <v>46857</v>
      </c>
      <c r="F7" s="4">
        <v>46117</v>
      </c>
    </row>
    <row r="8" spans="1:8" x14ac:dyDescent="0.3">
      <c r="A8" t="s">
        <v>15</v>
      </c>
      <c r="B8" s="3">
        <f t="shared" ref="B8:D8" si="4">_xlfn.LET(_xlpm.år,B$3,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46117</v>
      </c>
      <c r="C8" s="3">
        <f t="shared" si="4"/>
        <v>46474</v>
      </c>
      <c r="D8" s="3">
        <f t="shared" si="4"/>
        <v>46859</v>
      </c>
      <c r="F8" s="4">
        <v>46118</v>
      </c>
    </row>
    <row r="9" spans="1:8" x14ac:dyDescent="0.3">
      <c r="A9" t="s">
        <v>16</v>
      </c>
      <c r="B9" s="3">
        <f t="shared" ref="B9:D9" si="5">B8+1</f>
        <v>46118</v>
      </c>
      <c r="C9" s="3">
        <f t="shared" si="5"/>
        <v>46475</v>
      </c>
      <c r="D9" s="3">
        <f t="shared" si="5"/>
        <v>46860</v>
      </c>
      <c r="F9" s="4">
        <v>46156</v>
      </c>
    </row>
    <row r="10" spans="1:8" x14ac:dyDescent="0.3">
      <c r="A10" t="s">
        <v>17</v>
      </c>
      <c r="B10" s="3" t="str">
        <f t="shared" ref="B10:D10" si="6">IF(B$4="ja",B8+26,"")</f>
        <v/>
      </c>
      <c r="C10" s="3" t="str">
        <f t="shared" si="6"/>
        <v/>
      </c>
      <c r="D10" s="3" t="str">
        <f t="shared" si="6"/>
        <v/>
      </c>
      <c r="F10" s="4">
        <v>46166</v>
      </c>
    </row>
    <row r="11" spans="1:8" x14ac:dyDescent="0.3">
      <c r="A11" t="s">
        <v>18</v>
      </c>
      <c r="B11" s="3">
        <f t="shared" ref="B11:D11" si="7">B8+39</f>
        <v>46156</v>
      </c>
      <c r="C11" s="3">
        <f t="shared" si="7"/>
        <v>46513</v>
      </c>
      <c r="D11" s="3">
        <f t="shared" si="7"/>
        <v>46898</v>
      </c>
      <c r="F11" s="4">
        <v>46167</v>
      </c>
    </row>
    <row r="12" spans="1:8" x14ac:dyDescent="0.3">
      <c r="A12" t="s">
        <v>19</v>
      </c>
      <c r="B12" s="3">
        <f t="shared" ref="B12:D12" si="8">B8+49</f>
        <v>46166</v>
      </c>
      <c r="C12" s="3">
        <f t="shared" si="8"/>
        <v>46523</v>
      </c>
      <c r="D12" s="3">
        <f t="shared" si="8"/>
        <v>46908</v>
      </c>
      <c r="F12" s="4">
        <v>46381</v>
      </c>
    </row>
    <row r="13" spans="1:8" x14ac:dyDescent="0.3">
      <c r="A13" t="s">
        <v>20</v>
      </c>
      <c r="B13" s="3">
        <f t="shared" ref="B13:D13" si="9">B8+50</f>
        <v>46167</v>
      </c>
      <c r="C13" s="3">
        <f t="shared" si="9"/>
        <v>46524</v>
      </c>
      <c r="D13" s="3">
        <f t="shared" si="9"/>
        <v>46909</v>
      </c>
      <c r="F13" s="4">
        <v>46382</v>
      </c>
    </row>
    <row r="14" spans="1:8" x14ac:dyDescent="0.3">
      <c r="A14" t="s">
        <v>21</v>
      </c>
      <c r="B14" s="3">
        <f t="shared" ref="B14:D14" si="10">DATE(B$3,12,25)</f>
        <v>46381</v>
      </c>
      <c r="C14" s="3">
        <f t="shared" si="10"/>
        <v>46746</v>
      </c>
      <c r="D14" s="3">
        <f t="shared" si="10"/>
        <v>47112</v>
      </c>
      <c r="F14" s="4">
        <v>46388</v>
      </c>
    </row>
    <row r="15" spans="1:8" x14ac:dyDescent="0.3">
      <c r="A15" t="s">
        <v>22</v>
      </c>
      <c r="B15" s="3">
        <f t="shared" ref="B15:D15" si="11">DATE(B$3,12,26)</f>
        <v>46382</v>
      </c>
      <c r="C15" s="3">
        <f t="shared" si="11"/>
        <v>46747</v>
      </c>
      <c r="D15" s="3">
        <f t="shared" si="11"/>
        <v>47113</v>
      </c>
      <c r="F15" s="4">
        <v>46471</v>
      </c>
    </row>
    <row r="16" spans="1:8" x14ac:dyDescent="0.3">
      <c r="B16" s="3"/>
      <c r="C16" s="3"/>
      <c r="D16" s="3"/>
      <c r="F16" s="4">
        <v>46472</v>
      </c>
    </row>
    <row r="17" spans="1:6" x14ac:dyDescent="0.3">
      <c r="A17" t="s">
        <v>23</v>
      </c>
      <c r="B17" s="3"/>
      <c r="C17" s="3"/>
      <c r="D17" s="3"/>
      <c r="F17" s="4">
        <v>46474</v>
      </c>
    </row>
    <row r="18" spans="1:6" x14ac:dyDescent="0.3">
      <c r="A18" t="s">
        <v>24</v>
      </c>
      <c r="B18" s="3">
        <f t="shared" ref="B18:D18" si="12">DATE(B$3,5,1)</f>
        <v>46143</v>
      </c>
      <c r="C18" s="3">
        <f t="shared" si="12"/>
        <v>46508</v>
      </c>
      <c r="D18" s="3">
        <f t="shared" si="12"/>
        <v>46874</v>
      </c>
      <c r="F18" s="4">
        <v>46475</v>
      </c>
    </row>
    <row r="19" spans="1:6" x14ac:dyDescent="0.3">
      <c r="A19" t="s">
        <v>25</v>
      </c>
      <c r="B19" s="3">
        <f t="shared" ref="B19:D19" si="13">DATE(B$3,6,5)</f>
        <v>46178</v>
      </c>
      <c r="C19" s="3">
        <f t="shared" si="13"/>
        <v>46543</v>
      </c>
      <c r="D19" s="3">
        <f t="shared" si="13"/>
        <v>46909</v>
      </c>
      <c r="F19" s="4">
        <v>46513</v>
      </c>
    </row>
    <row r="20" spans="1:6" x14ac:dyDescent="0.3">
      <c r="A20" t="s">
        <v>26</v>
      </c>
      <c r="B20" s="3">
        <f t="shared" ref="B20:D20" si="14">DATE(B$3,12,24)</f>
        <v>46380</v>
      </c>
      <c r="C20" s="3">
        <f t="shared" si="14"/>
        <v>46745</v>
      </c>
      <c r="D20" s="3">
        <f t="shared" si="14"/>
        <v>47111</v>
      </c>
      <c r="F20" s="4">
        <v>46523</v>
      </c>
    </row>
    <row r="21" spans="1:6" x14ac:dyDescent="0.3">
      <c r="A21" t="s">
        <v>27</v>
      </c>
      <c r="B21" s="3">
        <f t="shared" ref="B21:D21" si="15">DATE(B$3,12,31)</f>
        <v>46387</v>
      </c>
      <c r="C21" s="3">
        <f t="shared" si="15"/>
        <v>46752</v>
      </c>
      <c r="D21" s="3">
        <f t="shared" si="15"/>
        <v>47118</v>
      </c>
      <c r="F21" s="4">
        <v>46524</v>
      </c>
    </row>
    <row r="22" spans="1:6" x14ac:dyDescent="0.3">
      <c r="B22" s="3"/>
      <c r="C22" s="3"/>
      <c r="D22" s="3"/>
      <c r="F22" s="4">
        <v>46746</v>
      </c>
    </row>
    <row r="23" spans="1:6" x14ac:dyDescent="0.3">
      <c r="A23" t="s">
        <v>28</v>
      </c>
      <c r="B23" s="3">
        <f t="shared" ref="B23:D23" si="16">B8+26</f>
        <v>46143</v>
      </c>
      <c r="C23" s="3">
        <f t="shared" si="16"/>
        <v>46500</v>
      </c>
      <c r="D23" s="3">
        <f t="shared" si="16"/>
        <v>46885</v>
      </c>
      <c r="F23" s="4">
        <v>46747</v>
      </c>
    </row>
    <row r="24" spans="1:6" x14ac:dyDescent="0.3">
      <c r="F24" s="4">
        <v>46753</v>
      </c>
    </row>
    <row r="25" spans="1:6" x14ac:dyDescent="0.3">
      <c r="F25" s="4">
        <v>46856</v>
      </c>
    </row>
    <row r="26" spans="1:6" x14ac:dyDescent="0.3">
      <c r="F26" s="4">
        <v>46857</v>
      </c>
    </row>
    <row r="27" spans="1:6" x14ac:dyDescent="0.3">
      <c r="F27" s="4">
        <v>46859</v>
      </c>
    </row>
    <row r="28" spans="1:6" x14ac:dyDescent="0.3">
      <c r="F28" s="4">
        <v>46860</v>
      </c>
    </row>
    <row r="29" spans="1:6" x14ac:dyDescent="0.3">
      <c r="F29" s="4">
        <v>46898</v>
      </c>
    </row>
    <row r="30" spans="1:6" x14ac:dyDescent="0.3">
      <c r="F30" s="4">
        <v>46908</v>
      </c>
    </row>
    <row r="31" spans="1:6" x14ac:dyDescent="0.3">
      <c r="F31" s="4">
        <v>46909</v>
      </c>
    </row>
    <row r="32" spans="1:6" x14ac:dyDescent="0.3">
      <c r="F32" s="4">
        <v>47112</v>
      </c>
    </row>
    <row r="33" spans="6:6" x14ac:dyDescent="0.3">
      <c r="F33" s="4">
        <v>47113</v>
      </c>
    </row>
    <row r="34" spans="6:6" x14ac:dyDescent="0.3">
      <c r="F34" s="4"/>
    </row>
    <row r="35" spans="6:6" x14ac:dyDescent="0.3">
      <c r="F35" s="4"/>
    </row>
    <row r="36" spans="6:6" x14ac:dyDescent="0.3">
      <c r="F36" s="4"/>
    </row>
    <row r="37" spans="6:6" x14ac:dyDescent="0.3">
      <c r="F37" s="4"/>
    </row>
    <row r="38" spans="6:6" x14ac:dyDescent="0.3">
      <c r="F38" s="4"/>
    </row>
    <row r="39" spans="6:6" x14ac:dyDescent="0.3">
      <c r="F39" s="4"/>
    </row>
    <row r="40" spans="6:6" x14ac:dyDescent="0.3">
      <c r="F4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6D9A-EB9F-43A8-ABB6-2B9ED7D72F07}">
  <dimension ref="A1:H23"/>
  <sheetViews>
    <sheetView workbookViewId="0"/>
  </sheetViews>
  <sheetFormatPr defaultRowHeight="14.4" x14ac:dyDescent="0.3"/>
  <cols>
    <col min="1" max="1" width="45.109375" bestFit="1" customWidth="1"/>
    <col min="2" max="2" width="13.33203125" bestFit="1" customWidth="1"/>
    <col min="3" max="3" width="14.33203125" bestFit="1" customWidth="1"/>
    <col min="4" max="4" width="13.5546875" bestFit="1" customWidth="1"/>
    <col min="5" max="5" width="20.5546875" bestFit="1" customWidth="1"/>
    <col min="7" max="7" width="17.44140625" bestFit="1" customWidth="1"/>
    <col min="8" max="8" width="13.33203125" bestFit="1" customWidth="1"/>
  </cols>
  <sheetData>
    <row r="1" spans="1:5" x14ac:dyDescent="0.3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3">
      <c r="A2" s="3">
        <v>46111</v>
      </c>
      <c r="B2" s="3">
        <v>46122</v>
      </c>
      <c r="C2">
        <f>NETWORKDAYS.INTL(A2,B2)</f>
        <v>10</v>
      </c>
      <c r="D2">
        <f>NETWORKDAYS.INTL(A2,B2,1,_xlfn.ANCHORARRAY(Helligdage!$F$4))</f>
        <v>7</v>
      </c>
      <c r="E2" t="s">
        <v>36</v>
      </c>
    </row>
    <row r="3" spans="1:5" x14ac:dyDescent="0.3">
      <c r="A3" s="3">
        <v>46113</v>
      </c>
      <c r="B3" s="3">
        <v>46113</v>
      </c>
      <c r="C3">
        <f>NETWORKDAYS.INTL(A3,B3)</f>
        <v>1</v>
      </c>
      <c r="D3">
        <f>NETWORKDAYS.INTL(A3,B3,1,_xlfn.ANCHORARRAY(Helligdage!$F$4))</f>
        <v>1</v>
      </c>
      <c r="E3" t="s">
        <v>37</v>
      </c>
    </row>
    <row r="4" spans="1:5" x14ac:dyDescent="0.3">
      <c r="A4" s="3">
        <v>46115</v>
      </c>
      <c r="B4" s="3">
        <v>46115</v>
      </c>
      <c r="C4">
        <f>NETWORKDAYS.INTL(A4,B4)</f>
        <v>1</v>
      </c>
      <c r="D4">
        <f>NETWORKDAYS.INTL(A4,B4,1,_xlfn.ANCHORARRAY(Helligdage!$F$4))</f>
        <v>0</v>
      </c>
      <c r="E4" t="s">
        <v>38</v>
      </c>
    </row>
    <row r="5" spans="1:5" x14ac:dyDescent="0.3">
      <c r="A5" s="3">
        <v>46122</v>
      </c>
      <c r="B5" s="3">
        <v>46111</v>
      </c>
      <c r="C5">
        <f>NETWORKDAYS.INTL(A5,B5)</f>
        <v>-10</v>
      </c>
      <c r="D5">
        <f>NETWORKDAYS.INTL(A5,B5,1,_xlfn.ANCHORARRAY(Helligdage!$F$4))</f>
        <v>-7</v>
      </c>
      <c r="E5" t="s">
        <v>39</v>
      </c>
    </row>
    <row r="6" spans="1:5" x14ac:dyDescent="0.3">
      <c r="A6" s="3">
        <v>46377</v>
      </c>
      <c r="B6" s="3">
        <v>46395</v>
      </c>
      <c r="C6">
        <f>NETWORKDAYS.INTL(A6,B6)</f>
        <v>15</v>
      </c>
      <c r="D6">
        <f>NETWORKDAYS.INTL(A6,B6,1,_xlfn.ANCHORARRAY(Helligdage!$F$4))</f>
        <v>13</v>
      </c>
      <c r="E6" t="s">
        <v>40</v>
      </c>
    </row>
    <row r="7" spans="1:5" x14ac:dyDescent="0.3">
      <c r="A7" s="3">
        <v>46023</v>
      </c>
      <c r="B7" s="3">
        <v>46387</v>
      </c>
      <c r="C7">
        <f>NETWORKDAYS.INTL(A7,B7)</f>
        <v>261</v>
      </c>
      <c r="D7">
        <f>NETWORKDAYS.INTL(A7,B7,1,_xlfn.ANCHORARRAY(Helligdage!$F$4))</f>
        <v>254</v>
      </c>
      <c r="E7" t="s">
        <v>41</v>
      </c>
    </row>
    <row r="10" spans="1:5" x14ac:dyDescent="0.3">
      <c r="A10" s="1" t="s">
        <v>42</v>
      </c>
      <c r="B10" s="1" t="s">
        <v>43</v>
      </c>
    </row>
    <row r="11" spans="1:5" x14ac:dyDescent="0.3">
      <c r="A11" t="s">
        <v>44</v>
      </c>
      <c r="B11">
        <f>NETWORKDAYS.INTL(A2,B2,"0000011",_xlfn.ANCHORARRAY(Helligdage!$F$4))</f>
        <v>7</v>
      </c>
    </row>
    <row r="12" spans="1:5" x14ac:dyDescent="0.3">
      <c r="A12" t="s">
        <v>45</v>
      </c>
      <c r="B12">
        <f>NETWORKDAYS.INTL(A2,B2,"0000001",_xlfn.ANCHORARRAY(Helligdage!$F$4))</f>
        <v>8</v>
      </c>
    </row>
    <row r="13" spans="1:5" x14ac:dyDescent="0.3">
      <c r="A13" t="s">
        <v>46</v>
      </c>
      <c r="B13">
        <f>NETWORKDAYS.INTL(A2,B2,"0000111",_xlfn.ANCHORARRAY(Helligdage!$F$4))</f>
        <v>6</v>
      </c>
    </row>
    <row r="14" spans="1:5" x14ac:dyDescent="0.3">
      <c r="A14" t="s">
        <v>47</v>
      </c>
      <c r="B14" t="e">
        <f>NETWORKDAYS.INTL(A2,B2,"000011",_xlfn.ANCHORARRAY(Helligdage!$F$4))</f>
        <v>#VALUE!</v>
      </c>
    </row>
    <row r="15" spans="1:5" x14ac:dyDescent="0.3">
      <c r="A15" t="s">
        <v>48</v>
      </c>
      <c r="B15">
        <f>NETWORKDAYS.INTL(A2+1,B2,1,_xlfn.ANCHORARRAY(Helligdage!$F$4))</f>
        <v>6</v>
      </c>
    </row>
    <row r="17" spans="1:8" x14ac:dyDescent="0.3">
      <c r="A17" t="s">
        <v>49</v>
      </c>
      <c r="B17">
        <f>NETWORKDAYS.INTL(A6,B6,1,_xlfn.VSTACK(_xlfn.ANCHORARRAY(Helligdage!$F$4),Helligdage!H4:H6))</f>
        <v>11</v>
      </c>
    </row>
    <row r="19" spans="1:8" x14ac:dyDescent="0.3">
      <c r="A19" t="s">
        <v>50</v>
      </c>
      <c r="B19">
        <f>NETWORKDAYS.INTL(A2,B2,1,G20:G23)</f>
        <v>7</v>
      </c>
      <c r="G19" s="1" t="s">
        <v>52</v>
      </c>
      <c r="H19" s="1" t="s">
        <v>53</v>
      </c>
    </row>
    <row r="20" spans="1:8" x14ac:dyDescent="0.3">
      <c r="A20" t="s">
        <v>51</v>
      </c>
      <c r="B20" t="e">
        <f>NETWORKDAYS.INTL(A2,B2,1,H20:H23)</f>
        <v>#VALUE!</v>
      </c>
      <c r="G20" s="3">
        <v>46114</v>
      </c>
      <c r="H20" s="3">
        <v>46114</v>
      </c>
    </row>
    <row r="21" spans="1:8" x14ac:dyDescent="0.3">
      <c r="G21" s="3">
        <v>46115</v>
      </c>
      <c r="H21" s="3">
        <v>46115</v>
      </c>
    </row>
    <row r="22" spans="1:8" x14ac:dyDescent="0.3">
      <c r="G22" s="3"/>
      <c r="H22" s="3" t="str">
        <f>""</f>
        <v/>
      </c>
    </row>
    <row r="23" spans="1:8" x14ac:dyDescent="0.3">
      <c r="G23" s="3">
        <v>46118</v>
      </c>
      <c r="H23" s="3">
        <v>46118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4D4E-5211-4CE0-86A2-F331A67E389B}">
  <dimension ref="A1:D15"/>
  <sheetViews>
    <sheetView workbookViewId="0"/>
  </sheetViews>
  <sheetFormatPr defaultRowHeight="14.4" x14ac:dyDescent="0.3"/>
  <cols>
    <col min="1" max="1" width="36.21875" bestFit="1" customWidth="1"/>
    <col min="2" max="2" width="41.44140625" bestFit="1" customWidth="1"/>
    <col min="3" max="3" width="13.33203125" bestFit="1" customWidth="1"/>
    <col min="4" max="4" width="23.33203125" bestFit="1" customWidth="1"/>
  </cols>
  <sheetData>
    <row r="1" spans="1:4" x14ac:dyDescent="0.3">
      <c r="A1" s="1" t="s">
        <v>31</v>
      </c>
      <c r="B1" s="1" t="s">
        <v>54</v>
      </c>
      <c r="C1" s="1" t="s">
        <v>55</v>
      </c>
      <c r="D1" s="1" t="s">
        <v>35</v>
      </c>
    </row>
    <row r="2" spans="1:4" x14ac:dyDescent="0.3">
      <c r="A2" s="3">
        <v>46113</v>
      </c>
      <c r="B2">
        <v>5</v>
      </c>
      <c r="C2" s="3">
        <f>WORKDAY.INTL(A2,B2,1,_xlfn.ANCHORARRAY(Helligdage!$F$4))</f>
        <v>46125</v>
      </c>
      <c r="D2" t="s">
        <v>56</v>
      </c>
    </row>
    <row r="3" spans="1:4" x14ac:dyDescent="0.3">
      <c r="A3" s="3">
        <v>46113</v>
      </c>
      <c r="B3">
        <v>5</v>
      </c>
      <c r="C3" s="3">
        <f>WORKDAY.INTL(A3,B3)</f>
        <v>46120</v>
      </c>
      <c r="D3" t="s">
        <v>57</v>
      </c>
    </row>
    <row r="4" spans="1:4" x14ac:dyDescent="0.3">
      <c r="A4" s="3">
        <v>46122</v>
      </c>
      <c r="B4">
        <v>-5</v>
      </c>
      <c r="C4" s="3">
        <f>WORKDAY.INTL(A4,B4,1,_xlfn.ANCHORARRAY(Helligdage!$F$4))</f>
        <v>46112</v>
      </c>
      <c r="D4" t="s">
        <v>58</v>
      </c>
    </row>
    <row r="5" spans="1:4" x14ac:dyDescent="0.3">
      <c r="A5" s="3">
        <v>46115</v>
      </c>
      <c r="B5">
        <v>0</v>
      </c>
      <c r="C5" s="3">
        <f>WORKDAY.INTL(A5,B5,1,_xlfn.ANCHORARRAY(Helligdage!$F$4))</f>
        <v>46115</v>
      </c>
      <c r="D5" t="s">
        <v>59</v>
      </c>
    </row>
    <row r="6" spans="1:4" x14ac:dyDescent="0.3">
      <c r="A6" s="3">
        <v>46374</v>
      </c>
      <c r="B6">
        <v>10</v>
      </c>
      <c r="C6" s="3">
        <f>WORKDAY.INTL(A6,B6,1,_xlfn.ANCHORARRAY(Helligdage!$F$4))</f>
        <v>46392</v>
      </c>
      <c r="D6" t="s">
        <v>60</v>
      </c>
    </row>
    <row r="7" spans="1:4" x14ac:dyDescent="0.3">
      <c r="A7" s="3">
        <v>46113</v>
      </c>
      <c r="B7">
        <v>2.7</v>
      </c>
      <c r="C7" s="3">
        <f>WORKDAY.INTL(A7,B7,1,_xlfn.ANCHORARRAY(Helligdage!$F$4))</f>
        <v>46120</v>
      </c>
      <c r="D7" t="s">
        <v>61</v>
      </c>
    </row>
    <row r="8" spans="1:4" x14ac:dyDescent="0.3">
      <c r="A8" s="3">
        <v>46113</v>
      </c>
      <c r="B8">
        <v>5</v>
      </c>
      <c r="C8" s="3">
        <f>WORKDAY.INTL(A8-1,B8,1,_xlfn.ANCHORARRAY(Helligdage!$F$4))</f>
        <v>46122</v>
      </c>
      <c r="D8" t="s">
        <v>62</v>
      </c>
    </row>
    <row r="9" spans="1:4" x14ac:dyDescent="0.3">
      <c r="C9" s="3"/>
    </row>
    <row r="10" spans="1:4" x14ac:dyDescent="0.3">
      <c r="A10" s="1" t="s">
        <v>63</v>
      </c>
      <c r="B10" s="1" t="s">
        <v>64</v>
      </c>
      <c r="C10" s="5" t="s">
        <v>65</v>
      </c>
    </row>
    <row r="11" spans="1:4" x14ac:dyDescent="0.3">
      <c r="A11" s="3">
        <v>46381</v>
      </c>
      <c r="B11" s="3">
        <f>WORKDAY.INTL(A11-1,1,1,_xlfn.ANCHORARRAY(Helligdage!$F$4))</f>
        <v>46384</v>
      </c>
      <c r="C11" s="3" t="b">
        <f>NETWORKDAYS.INTL(A11,A11,1,_xlfn.ANCHORARRAY(Helligdage!$F$4))=1</f>
        <v>0</v>
      </c>
    </row>
    <row r="12" spans="1:4" x14ac:dyDescent="0.3">
      <c r="A12" s="3">
        <v>46385</v>
      </c>
      <c r="B12" s="3">
        <f>WORKDAY.INTL(A12-1,1,1,_xlfn.ANCHORARRAY(Helligdage!$F$4))</f>
        <v>46385</v>
      </c>
      <c r="C12" s="3" t="b">
        <f>NETWORKDAYS.INTL(A12,A12,1,_xlfn.ANCHORARRAY(Helligdage!$F$4))=1</f>
        <v>1</v>
      </c>
    </row>
    <row r="13" spans="1:4" x14ac:dyDescent="0.3">
      <c r="A13" s="3">
        <v>46116</v>
      </c>
      <c r="B13" s="3">
        <f>WORKDAY.INTL(A13-1,1,1,_xlfn.ANCHORARRAY(Helligdage!$F$4))</f>
        <v>46119</v>
      </c>
      <c r="C13" s="3" t="b">
        <f>NETWORKDAYS.INTL(A13,A13,1,_xlfn.ANCHORARRAY(Helligdage!$F$4))=1</f>
        <v>0</v>
      </c>
    </row>
    <row r="14" spans="1:4" x14ac:dyDescent="0.3">
      <c r="C14" s="3"/>
    </row>
    <row r="15" spans="1:4" x14ac:dyDescent="0.3">
      <c r="A15" t="s">
        <v>66</v>
      </c>
      <c r="C15" s="3">
        <f>WORKDAY.INTL(A6,B6,1,_xlfn.VSTACK(_xlfn.ANCHORARRAY(Helligdage!$F$4),Helligdage!H4:H6))</f>
        <v>46394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Helligdage</vt:lpstr>
      <vt:lpstr>Tæl arbejdsdage</vt:lpstr>
      <vt:lpstr>Frister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Arbejdsdage med danske helligdage</dc:title>
  <dc:creator/>
  <cp:lastModifiedBy/>
  <dcterms:created xsi:type="dcterms:W3CDTF">2026-09-17T13:16:27Z</dcterms:created>
  <dcterms:modified xsi:type="dcterms:W3CDTF">2026-09-17T13:16:34Z</dcterms:modified>
</cp:coreProperties>
</file>